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kr\Desktop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Pol'!$A$1:$U$44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4" i="12" l="1"/>
  <c r="F39" i="1" s="1"/>
  <c r="F9" i="12"/>
  <c r="G9" i="12" s="1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1" i="12"/>
  <c r="G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9" i="12"/>
  <c r="G29" i="12"/>
  <c r="M29" i="12" s="1"/>
  <c r="I29" i="12"/>
  <c r="K29" i="12"/>
  <c r="O29" i="12"/>
  <c r="Q29" i="12"/>
  <c r="Q28" i="12" s="1"/>
  <c r="U29" i="12"/>
  <c r="F30" i="12"/>
  <c r="G30" i="12" s="1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I20" i="1"/>
  <c r="I19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M21" i="12" l="1"/>
  <c r="G20" i="12"/>
  <c r="I48" i="1" s="1"/>
  <c r="F40" i="1"/>
  <c r="G23" i="1" s="1"/>
  <c r="G24" i="1" s="1"/>
  <c r="G29" i="1" s="1"/>
  <c r="H39" i="1"/>
  <c r="H40" i="1" s="1"/>
  <c r="U28" i="12"/>
  <c r="I28" i="12"/>
  <c r="O20" i="12"/>
  <c r="O8" i="12"/>
  <c r="AD34" i="12"/>
  <c r="G39" i="1" s="1"/>
  <c r="G40" i="1" s="1"/>
  <c r="G25" i="1" s="1"/>
  <c r="G26" i="1" s="1"/>
  <c r="K20" i="12"/>
  <c r="K8" i="12"/>
  <c r="O28" i="12"/>
  <c r="U20" i="12"/>
  <c r="I20" i="12"/>
  <c r="U8" i="12"/>
  <c r="I8" i="12"/>
  <c r="K28" i="12"/>
  <c r="G28" i="12"/>
  <c r="I49" i="1" s="1"/>
  <c r="Q20" i="12"/>
  <c r="Q8" i="12"/>
  <c r="M20" i="12"/>
  <c r="M28" i="12"/>
  <c r="G8" i="12"/>
  <c r="M9" i="12"/>
  <c r="M8" i="12" s="1"/>
  <c r="I39" i="1"/>
  <c r="I40" i="1" s="1"/>
  <c r="J39" i="1" s="1"/>
  <c r="J40" i="1" s="1"/>
  <c r="G28" i="1" l="1"/>
  <c r="G34" i="12"/>
  <c r="I47" i="1"/>
  <c r="I16" i="1" l="1"/>
  <c r="I21" i="1" s="1"/>
  <c r="I5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<sst xmlns="http://schemas.openxmlformats.org/spreadsheetml/2006/main" count="223" uniqueCount="142">
  <si>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</si>
  <si>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</si>
  <si>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</si>
  <si>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</si>
  <si>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</si>
  <si>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</si>
  <si>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</si>
  <si>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</si>
  <si>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</si>
  <si>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</si>
  <si>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</si>
  <si>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</si>
  <si>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</si>
  <si>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</si>
  <si>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</si>
  <si>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</si>
  <si>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</si>
  <si>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</si>
  <si>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</si>
  <si>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</si>
  <si>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</si>
  <si>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</si>
  <si>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</si>
  <si>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</si>
  <si>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</si>
  <si>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</si>
  <si>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</si>
  <si>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</si>
  <si>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</si>
  <si>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</si>
  <si>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</si>
  <si>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</si>
  <si>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</si>
  <si>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</si>
  <si>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</si>
  <si>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</si>
  <si>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</si>
  <si>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</si>
  <si>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</si>
  <si>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</si>
  <si>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</si>
  <si>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</si>
  <si>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</si>
  <si>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</si>
  <si>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</si>
  <si>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MŠ Otrokovice SO 02 - přípojka kanalizace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</si>
  <si>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</si>
  <si>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</si>
  <si>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</si>
  <si>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</si>
  <si>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</si>
  <si>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</si>
  <si>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</si>
  <si>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8</t>
  </si>
  <si>
    <t>Trubní vedení</t>
  </si>
  <si>
    <t>799</t>
  </si>
  <si>
    <t>HZS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</si>
  <si>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</si>
  <si>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</si>
  <si>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</si>
  <si>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</si>
  <si>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</si>
  <si>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</si>
  <si>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</si>
  <si>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</si>
  <si>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</si>
  <si>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</si>
  <si>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</si>
  <si>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</si>
  <si>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</si>
  <si>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</si>
  <si>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</si>
  <si>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</si>
  <si>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</si>
  <si>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</si>
  <si>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</si>
  <si>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</si>
  <si>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</si>
  <si>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</si>
  <si>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</si>
  <si>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</si>
  <si>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</si>
  <si>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</si>
  <si>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</si>
  <si>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</si>
  <si>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</si>
  <si>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132201110R00</t>
  </si>
  <si>
    <t>Hloubení rýh š.do 80 cm v hor.3 do 50 m3, STROJNĚ</t>
  </si>
  <si>
    <t>m3</t>
  </si>
  <si>
    <t>POL1_0</t>
  </si>
  <si>
    <t>132201119R00</t>
  </si>
  <si>
    <t>Přípl.za lepivost,hloubení rýh 80 cm,hor.3,STROJNĚ</t>
  </si>
  <si>
    <t>131201110R00</t>
  </si>
  <si>
    <t>Hloubení nezapaž. jam hor.3 do 50 m3, STROJNĚ</t>
  </si>
  <si>
    <t>131201119R00</t>
  </si>
  <si>
    <t>Příplatek za lepivost - hloubení nezap.jam v hor.3</t>
  </si>
  <si>
    <t>161101101R00</t>
  </si>
  <si>
    <t>Svislé přemístění výkopku z hor.1-4 do 2,5 m</t>
  </si>
  <si>
    <t>162201102R00</t>
  </si>
  <si>
    <t>Vodorovné přemístění výkopku z hor.1-4 do 50 m</t>
  </si>
  <si>
    <t>451541111R00</t>
  </si>
  <si>
    <t>Lože pod potrubí a šachty ze štěrkodrtě</t>
  </si>
  <si>
    <t>175101101RT2</t>
  </si>
  <si>
    <t xml:space="preserve">Obsyp potrubí bez prohození sypaniny, s dodáním štěrkopísku </t>
  </si>
  <si>
    <t>174101101R00</t>
  </si>
  <si>
    <t>Zásyp jam, rýh, šachet se zhutněním</t>
  </si>
  <si>
    <t>181101111R00</t>
  </si>
  <si>
    <t>Úprava pláně v zářezech se zhutněním - ručně</t>
  </si>
  <si>
    <t>m2</t>
  </si>
  <si>
    <t>199000001R00</t>
  </si>
  <si>
    <t xml:space="preserve">Nakládání, odvoz a uložení přebytečné zeminy , na skládku </t>
  </si>
  <si>
    <t>80001</t>
  </si>
  <si>
    <t>Rozebrání a zpětné zapravení chodníku</t>
  </si>
  <si>
    <t>kpl</t>
  </si>
  <si>
    <t>80002</t>
  </si>
  <si>
    <t>Napojení potrubí do stávající betonové kanalizace , 900/1350 vč.zatěsnění a zapravení</t>
  </si>
  <si>
    <t>894432112R00</t>
  </si>
  <si>
    <t>Osazení plastové šachty revizní prům.400 mm</t>
  </si>
  <si>
    <t>kus</t>
  </si>
  <si>
    <t>Š1</t>
  </si>
  <si>
    <t>Kanalizační šachta plast DN400 s poklopem A15 , hl. 1 m</t>
  </si>
  <si>
    <t>721176224R00</t>
  </si>
  <si>
    <t>Potrubí KG svodné (ležaté) v zemi D 160 x 4,0 mm</t>
  </si>
  <si>
    <t>m</t>
  </si>
  <si>
    <t>Folie</t>
  </si>
  <si>
    <t xml:space="preserve">Výstražná fólie POZOR KANALIZACE 300x0,08mm </t>
  </si>
  <si>
    <t>POL3_0</t>
  </si>
  <si>
    <t>721290112R00</t>
  </si>
  <si>
    <t>Zkouška těsnosti kanalizace vodou DN 200</t>
  </si>
  <si>
    <t>Doprava</t>
  </si>
  <si>
    <t>2</t>
  </si>
  <si>
    <t>Režijní náklady</t>
  </si>
  <si>
    <t>3</t>
  </si>
  <si>
    <t>Nepředvídatelné práce dle skutečnosti</t>
  </si>
  <si>
    <t>hod</t>
  </si>
  <si>
    <t>4</t>
  </si>
  <si>
    <t xml:space="preserve">Konzultace s projektantem 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</si>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</sst>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06" t="s">
        <v>42</v>
      </c>
      <c r="C1" s="207"/>
      <c r="D1" s="207"/>
      <c r="E1" s="207"/>
      <c r="F1" s="207"/>
      <c r="G1" s="207"/>
      <c r="H1" s="207"/>
      <c r="I1" s="207"/>
      <c r="J1" s="208"/>
    </row>
    <row r="2" spans="1:15" ht="23.25" customHeight="1" x14ac:dyDescent="0.2">
      <c r="A2" s="4"/>
      <c r="B2" s="79" t="s">
        <v>40</v>
      </c>
      <c r="C2" s="80"/>
      <c r="D2" s="199" t="s">
        <v>45</v>
      </c>
      <c r="E2" s="200"/>
      <c r="F2" s="200"/>
      <c r="G2" s="200"/>
      <c r="H2" s="200"/>
      <c r="I2" s="200"/>
      <c r="J2" s="201"/>
      <c r="O2" s="2"/>
    </row>
    <row r="3" spans="1:15" ht="23.25" hidden="1" customHeight="1" x14ac:dyDescent="0.2">
      <c r="A3" s="4"/>
      <c r="B3" s="81" t="s">
        <v>43</v>
      </c>
      <c r="C3" s="82"/>
      <c r="D3" s="221"/>
      <c r="E3" s="222"/>
      <c r="F3" s="222"/>
      <c r="G3" s="222"/>
      <c r="H3" s="222"/>
      <c r="I3" s="222"/>
      <c r="J3" s="223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17"/>
      <c r="E11" s="217"/>
      <c r="F11" s="217"/>
      <c r="G11" s="217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36"/>
      <c r="E12" s="236"/>
      <c r="F12" s="236"/>
      <c r="G12" s="236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37"/>
      <c r="E13" s="237"/>
      <c r="F13" s="237"/>
      <c r="G13" s="237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05"/>
      <c r="F15" s="205"/>
      <c r="G15" s="234"/>
      <c r="H15" s="234"/>
      <c r="I15" s="234" t="s">
        <v>28</v>
      </c>
      <c r="J15" s="235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02"/>
      <c r="F16" s="203"/>
      <c r="G16" s="202"/>
      <c r="H16" s="203"/>
      <c r="I16" s="202">
        <f>SUMIF(F47:F49,A16,I47:I49)+SUMIF(F47:F49,"PSU",I47:I49)</f>
        <v>0</v>
      </c>
      <c r="J16" s="204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02"/>
      <c r="F17" s="203"/>
      <c r="G17" s="202"/>
      <c r="H17" s="203"/>
      <c r="I17" s="202">
        <f>SUMIF(F47:F49,A17,I47:I49)</f>
        <v>0</v>
      </c>
      <c r="J17" s="204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02"/>
      <c r="F18" s="203"/>
      <c r="G18" s="202"/>
      <c r="H18" s="203"/>
      <c r="I18" s="202">
        <f>SUMIF(F47:F49,A18,I47:I49)</f>
        <v>0</v>
      </c>
      <c r="J18" s="204"/>
    </row>
    <row r="19" spans="1:10" ht="23.25" customHeight="1" x14ac:dyDescent="0.2">
      <c r="A19" s="139" t="s">
        <v>57</v>
      </c>
      <c r="B19" s="140" t="s">
        <v>26</v>
      </c>
      <c r="C19" s="56"/>
      <c r="D19" s="57"/>
      <c r="E19" s="202"/>
      <c r="F19" s="203"/>
      <c r="G19" s="202"/>
      <c r="H19" s="203"/>
      <c r="I19" s="202">
        <f>SUMIF(F47:F49,A19,I47:I49)</f>
        <v>0</v>
      </c>
      <c r="J19" s="204"/>
    </row>
    <row r="20" spans="1:10" ht="23.25" customHeight="1" x14ac:dyDescent="0.2">
      <c r="A20" s="139" t="s">
        <v>58</v>
      </c>
      <c r="B20" s="140" t="s">
        <v>27</v>
      </c>
      <c r="C20" s="56"/>
      <c r="D20" s="57"/>
      <c r="E20" s="202"/>
      <c r="F20" s="203"/>
      <c r="G20" s="202"/>
      <c r="H20" s="203"/>
      <c r="I20" s="202">
        <f>SUMIF(F47:F49,A20,I47:I49)</f>
        <v>0</v>
      </c>
      <c r="J20" s="204"/>
    </row>
    <row r="21" spans="1:10" ht="23.25" customHeight="1" x14ac:dyDescent="0.2">
      <c r="A21" s="4"/>
      <c r="B21" s="72" t="s">
        <v>28</v>
      </c>
      <c r="C21" s="73"/>
      <c r="D21" s="74"/>
      <c r="E21" s="215"/>
      <c r="F21" s="216"/>
      <c r="G21" s="215"/>
      <c r="H21" s="216"/>
      <c r="I21" s="215">
        <f>SUM(I16:J20)</f>
        <v>0</v>
      </c>
      <c r="J21" s="22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213">
        <f>ZakladDPHSniVypocet</f>
        <v>0</v>
      </c>
      <c r="H23" s="214"/>
      <c r="I23" s="214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218">
        <f>ZakladDPHSni*SazbaDPH1/100</f>
        <v>0</v>
      </c>
      <c r="H24" s="219"/>
      <c r="I24" s="219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13">
        <f>ZakladDPHZaklVypocet</f>
        <v>0</v>
      </c>
      <c r="H25" s="214"/>
      <c r="I25" s="214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09">
        <f>ZakladDPHZakl*SazbaDPH2/100</f>
        <v>0</v>
      </c>
      <c r="H26" s="210"/>
      <c r="I26" s="210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11">
        <f>0</f>
        <v>0</v>
      </c>
      <c r="H27" s="211"/>
      <c r="I27" s="211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33">
        <f>ZakladDPHSniVypocet+ZakladDPHZaklVypocet</f>
        <v>0</v>
      </c>
      <c r="H28" s="233"/>
      <c r="I28" s="233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12">
        <f>ZakladDPHSni+DPHSni+ZakladDPHZakl+DPHZakl+Zaokrouhleni</f>
        <v>0</v>
      </c>
      <c r="H29" s="212"/>
      <c r="I29" s="212"/>
      <c r="J29" s="117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45866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198"/>
      <c r="E34" s="198"/>
      <c r="F34" s="30"/>
      <c r="G34" s="198"/>
      <c r="H34" s="198"/>
      <c r="I34" s="198"/>
      <c r="J34" s="36"/>
    </row>
    <row r="35" spans="1:10" ht="12.75" customHeight="1" x14ac:dyDescent="0.2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46</v>
      </c>
      <c r="C39" s="224" t="s">
        <v>45</v>
      </c>
      <c r="D39" s="225"/>
      <c r="E39" s="225"/>
      <c r="F39" s="106">
        <f>'Rozpočet Pol'!AC34</f>
        <v>0</v>
      </c>
      <c r="G39" s="107">
        <f>'Rozpočet Pol'!AD34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26" t="s">
        <v>47</v>
      </c>
      <c r="C40" s="227"/>
      <c r="D40" s="227"/>
      <c r="E40" s="228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49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50</v>
      </c>
      <c r="G46" s="127"/>
      <c r="H46" s="127"/>
      <c r="I46" s="229" t="s">
        <v>28</v>
      </c>
      <c r="J46" s="229"/>
    </row>
    <row r="47" spans="1:10" ht="25.5" customHeight="1" x14ac:dyDescent="0.2">
      <c r="A47" s="120"/>
      <c r="B47" s="128" t="s">
        <v>51</v>
      </c>
      <c r="C47" s="231" t="s">
        <v>52</v>
      </c>
      <c r="D47" s="232"/>
      <c r="E47" s="232"/>
      <c r="F47" s="130" t="s">
        <v>23</v>
      </c>
      <c r="G47" s="131"/>
      <c r="H47" s="131"/>
      <c r="I47" s="230">
        <f>'Rozpočet Pol'!G8</f>
        <v>0</v>
      </c>
      <c r="J47" s="230"/>
    </row>
    <row r="48" spans="1:10" ht="25.5" customHeight="1" x14ac:dyDescent="0.2">
      <c r="A48" s="120"/>
      <c r="B48" s="122" t="s">
        <v>53</v>
      </c>
      <c r="C48" s="240" t="s">
        <v>54</v>
      </c>
      <c r="D48" s="241"/>
      <c r="E48" s="241"/>
      <c r="F48" s="132" t="s">
        <v>23</v>
      </c>
      <c r="G48" s="133"/>
      <c r="H48" s="133"/>
      <c r="I48" s="239">
        <f>'Rozpočet Pol'!G20</f>
        <v>0</v>
      </c>
      <c r="J48" s="239"/>
    </row>
    <row r="49" spans="1:10" ht="25.5" customHeight="1" x14ac:dyDescent="0.2">
      <c r="A49" s="120"/>
      <c r="B49" s="129" t="s">
        <v>55</v>
      </c>
      <c r="C49" s="243" t="s">
        <v>56</v>
      </c>
      <c r="D49" s="244"/>
      <c r="E49" s="244"/>
      <c r="F49" s="134" t="s">
        <v>23</v>
      </c>
      <c r="G49" s="135"/>
      <c r="H49" s="135"/>
      <c r="I49" s="242">
        <f>'Rozpočet Pol'!G28</f>
        <v>0</v>
      </c>
      <c r="J49" s="242"/>
    </row>
    <row r="50" spans="1:10" ht="25.5" customHeight="1" x14ac:dyDescent="0.2">
      <c r="A50" s="121"/>
      <c r="B50" s="125" t="s">
        <v>1</v>
      </c>
      <c r="C50" s="125"/>
      <c r="D50" s="126"/>
      <c r="E50" s="126"/>
      <c r="F50" s="136"/>
      <c r="G50" s="137"/>
      <c r="H50" s="137"/>
      <c r="I50" s="245">
        <f>SUM(I47:I49)</f>
        <v>0</v>
      </c>
      <c r="J50" s="245"/>
    </row>
    <row r="51" spans="1:10" x14ac:dyDescent="0.2">
      <c r="F51" s="138"/>
      <c r="G51" s="94"/>
      <c r="H51" s="138"/>
      <c r="I51" s="94"/>
      <c r="J51" s="94"/>
    </row>
    <row r="52" spans="1:10" x14ac:dyDescent="0.2">
      <c r="F52" s="138"/>
      <c r="G52" s="94"/>
      <c r="H52" s="138"/>
      <c r="I52" s="94"/>
      <c r="J52" s="94"/>
    </row>
    <row r="53" spans="1:10" x14ac:dyDescent="0.2">
      <c r="F53" s="138"/>
      <c r="G53" s="94"/>
      <c r="H53" s="138"/>
      <c r="I53" s="94"/>
      <c r="J53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8:J48"/>
    <mergeCell ref="C48:E48"/>
    <mergeCell ref="I49:J49"/>
    <mergeCell ref="C49:E49"/>
    <mergeCell ref="I50:J50"/>
    <mergeCell ref="D13:G13"/>
    <mergeCell ref="D34:E34"/>
    <mergeCell ref="D35:E35"/>
    <mergeCell ref="G19:H19"/>
    <mergeCell ref="G20:H20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28:I28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7" t="s">
        <v>41</v>
      </c>
      <c r="B2" s="76"/>
      <c r="C2" s="248"/>
      <c r="D2" s="248"/>
      <c r="E2" s="248"/>
      <c r="F2" s="248"/>
      <c r="G2" s="249"/>
    </row>
    <row r="3" spans="1:7" ht="24.95" hidden="1" customHeight="1" x14ac:dyDescent="0.2">
      <c r="A3" s="77" t="s">
        <v>7</v>
      </c>
      <c r="B3" s="76"/>
      <c r="C3" s="248"/>
      <c r="D3" s="248"/>
      <c r="E3" s="248"/>
      <c r="F3" s="248"/>
      <c r="G3" s="249"/>
    </row>
    <row r="4" spans="1:7" ht="24.95" hidden="1" customHeight="1" x14ac:dyDescent="0.2">
      <c r="A4" s="77" t="s">
        <v>8</v>
      </c>
      <c r="B4" s="76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4"/>
  <sheetViews>
    <sheetView tabSelected="1" workbookViewId="0">
      <selection activeCell="W8" sqref="W8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62" t="s">
        <v>6</v>
      </c>
      <c r="B1" s="262"/>
      <c r="C1" s="262"/>
      <c r="D1" s="262"/>
      <c r="E1" s="262"/>
      <c r="F1" s="262"/>
      <c r="G1" s="262"/>
      <c r="AE1" t="s">
        <v>60</v>
      </c>
    </row>
    <row r="2" spans="1:60" ht="24.95" customHeight="1" x14ac:dyDescent="0.2">
      <c r="A2" s="143" t="s">
        <v>59</v>
      </c>
      <c r="B2" s="141"/>
      <c r="C2" s="263" t="s">
        <v>45</v>
      </c>
      <c r="D2" s="264"/>
      <c r="E2" s="264"/>
      <c r="F2" s="264"/>
      <c r="G2" s="265"/>
      <c r="AE2" t="s">
        <v>61</v>
      </c>
    </row>
    <row r="3" spans="1:60" ht="24.95" hidden="1" customHeight="1" x14ac:dyDescent="0.2">
      <c r="A3" s="144" t="s">
        <v>7</v>
      </c>
      <c r="B3" s="142"/>
      <c r="C3" s="266"/>
      <c r="D3" s="267"/>
      <c r="E3" s="267"/>
      <c r="F3" s="267"/>
      <c r="G3" s="268"/>
      <c r="AE3" t="s">
        <v>62</v>
      </c>
    </row>
    <row r="4" spans="1:60" ht="24.95" hidden="1" customHeight="1" x14ac:dyDescent="0.2">
      <c r="A4" s="144" t="s">
        <v>8</v>
      </c>
      <c r="B4" s="142"/>
      <c r="C4" s="266"/>
      <c r="D4" s="267"/>
      <c r="E4" s="267"/>
      <c r="F4" s="267"/>
      <c r="G4" s="268"/>
      <c r="AE4" t="s">
        <v>63</v>
      </c>
    </row>
    <row r="5" spans="1:60" hidden="1" x14ac:dyDescent="0.2">
      <c r="A5" s="145" t="s">
        <v>64</v>
      </c>
      <c r="B5" s="146"/>
      <c r="C5" s="147"/>
      <c r="D5" s="148"/>
      <c r="E5" s="148"/>
      <c r="F5" s="148"/>
      <c r="G5" s="149"/>
      <c r="AE5" t="s">
        <v>65</v>
      </c>
    </row>
    <row r="7" spans="1:60" ht="38.25" x14ac:dyDescent="0.2">
      <c r="A7" s="154" t="s">
        <v>66</v>
      </c>
      <c r="B7" s="155" t="s">
        <v>67</v>
      </c>
      <c r="C7" s="155" t="s">
        <v>68</v>
      </c>
      <c r="D7" s="154" t="s">
        <v>69</v>
      </c>
      <c r="E7" s="154" t="s">
        <v>70</v>
      </c>
      <c r="F7" s="150" t="s">
        <v>71</v>
      </c>
      <c r="G7" s="171" t="s">
        <v>28</v>
      </c>
      <c r="H7" s="172" t="s">
        <v>29</v>
      </c>
      <c r="I7" s="172" t="s">
        <v>72</v>
      </c>
      <c r="J7" s="172" t="s">
        <v>30</v>
      </c>
      <c r="K7" s="172" t="s">
        <v>73</v>
      </c>
      <c r="L7" s="172" t="s">
        <v>74</v>
      </c>
      <c r="M7" s="172" t="s">
        <v>75</v>
      </c>
      <c r="N7" s="172" t="s">
        <v>76</v>
      </c>
      <c r="O7" s="172" t="s">
        <v>77</v>
      </c>
      <c r="P7" s="172" t="s">
        <v>78</v>
      </c>
      <c r="Q7" s="172" t="s">
        <v>79</v>
      </c>
      <c r="R7" s="172" t="s">
        <v>80</v>
      </c>
      <c r="S7" s="172" t="s">
        <v>81</v>
      </c>
      <c r="T7" s="172" t="s">
        <v>82</v>
      </c>
      <c r="U7" s="157" t="s">
        <v>83</v>
      </c>
    </row>
    <row r="8" spans="1:60" x14ac:dyDescent="0.2">
      <c r="A8" s="173" t="s">
        <v>84</v>
      </c>
      <c r="B8" s="174" t="s">
        <v>51</v>
      </c>
      <c r="C8" s="175" t="s">
        <v>52</v>
      </c>
      <c r="D8" s="176"/>
      <c r="E8" s="177"/>
      <c r="F8" s="178"/>
      <c r="G8" s="178">
        <f>SUMIF(AE9:AE19,"&lt;&gt;NOR",G9:G19)</f>
        <v>0</v>
      </c>
      <c r="H8" s="178"/>
      <c r="I8" s="178">
        <f>SUM(I9:I19)</f>
        <v>0</v>
      </c>
      <c r="J8" s="178"/>
      <c r="K8" s="178">
        <f>SUM(K9:K19)</f>
        <v>0</v>
      </c>
      <c r="L8" s="178"/>
      <c r="M8" s="178">
        <f>SUM(M9:M19)</f>
        <v>0</v>
      </c>
      <c r="N8" s="156"/>
      <c r="O8" s="156">
        <f>SUM(O9:O19)</f>
        <v>3.4016999999999999</v>
      </c>
      <c r="P8" s="156"/>
      <c r="Q8" s="156">
        <f>SUM(Q9:Q19)</f>
        <v>0</v>
      </c>
      <c r="R8" s="156"/>
      <c r="S8" s="156"/>
      <c r="T8" s="173"/>
      <c r="U8" s="156">
        <f>SUM(U9:U19)</f>
        <v>11.08</v>
      </c>
      <c r="AE8" t="s">
        <v>85</v>
      </c>
    </row>
    <row r="9" spans="1:60" outlineLevel="1" x14ac:dyDescent="0.2">
      <c r="A9" s="152">
        <v>1</v>
      </c>
      <c r="B9" s="158" t="s">
        <v>86</v>
      </c>
      <c r="C9" s="191" t="s">
        <v>87</v>
      </c>
      <c r="D9" s="160" t="s">
        <v>88</v>
      </c>
      <c r="E9" s="166">
        <v>5</v>
      </c>
      <c r="F9" s="168">
        <f t="shared" ref="F9:F19" si="0">H9+J9</f>
        <v>0</v>
      </c>
      <c r="G9" s="169">
        <f t="shared" ref="G9:G19" si="1">ROUND(E9*F9,2)</f>
        <v>0</v>
      </c>
      <c r="H9" s="169"/>
      <c r="I9" s="169">
        <f t="shared" ref="I9:I19" si="2">ROUND(E9*H9,2)</f>
        <v>0</v>
      </c>
      <c r="J9" s="169"/>
      <c r="K9" s="169">
        <f t="shared" ref="K9:K19" si="3">ROUND(E9*J9,2)</f>
        <v>0</v>
      </c>
      <c r="L9" s="169">
        <v>21</v>
      </c>
      <c r="M9" s="169">
        <f t="shared" ref="M9:M19" si="4">G9*(1+L9/100)</f>
        <v>0</v>
      </c>
      <c r="N9" s="161">
        <v>0</v>
      </c>
      <c r="O9" s="161">
        <f t="shared" ref="O9:O19" si="5">ROUND(E9*N9,5)</f>
        <v>0</v>
      </c>
      <c r="P9" s="161">
        <v>0</v>
      </c>
      <c r="Q9" s="161">
        <f t="shared" ref="Q9:Q19" si="6">ROUND(E9*P9,5)</f>
        <v>0</v>
      </c>
      <c r="R9" s="161"/>
      <c r="S9" s="161"/>
      <c r="T9" s="162">
        <v>0.42</v>
      </c>
      <c r="U9" s="161">
        <f t="shared" ref="U9:U19" si="7">ROUND(E9*T9,2)</f>
        <v>2.1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89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>
        <v>2</v>
      </c>
      <c r="B10" s="158" t="s">
        <v>90</v>
      </c>
      <c r="C10" s="191" t="s">
        <v>91</v>
      </c>
      <c r="D10" s="160" t="s">
        <v>88</v>
      </c>
      <c r="E10" s="166">
        <v>5</v>
      </c>
      <c r="F10" s="168">
        <f t="shared" si="0"/>
        <v>0</v>
      </c>
      <c r="G10" s="169">
        <f t="shared" si="1"/>
        <v>0</v>
      </c>
      <c r="H10" s="169"/>
      <c r="I10" s="169">
        <f t="shared" si="2"/>
        <v>0</v>
      </c>
      <c r="J10" s="169"/>
      <c r="K10" s="169">
        <f t="shared" si="3"/>
        <v>0</v>
      </c>
      <c r="L10" s="169">
        <v>21</v>
      </c>
      <c r="M10" s="169">
        <f t="shared" si="4"/>
        <v>0</v>
      </c>
      <c r="N10" s="161">
        <v>0</v>
      </c>
      <c r="O10" s="161">
        <f t="shared" si="5"/>
        <v>0</v>
      </c>
      <c r="P10" s="161">
        <v>0</v>
      </c>
      <c r="Q10" s="161">
        <f t="shared" si="6"/>
        <v>0</v>
      </c>
      <c r="R10" s="161"/>
      <c r="S10" s="161"/>
      <c r="T10" s="162">
        <v>0.38979999999999998</v>
      </c>
      <c r="U10" s="161">
        <f t="shared" si="7"/>
        <v>1.95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89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>
        <v>3</v>
      </c>
      <c r="B11" s="158" t="s">
        <v>92</v>
      </c>
      <c r="C11" s="191" t="s">
        <v>93</v>
      </c>
      <c r="D11" s="160" t="s">
        <v>88</v>
      </c>
      <c r="E11" s="166">
        <v>1</v>
      </c>
      <c r="F11" s="168">
        <f t="shared" si="0"/>
        <v>0</v>
      </c>
      <c r="G11" s="169">
        <f t="shared" si="1"/>
        <v>0</v>
      </c>
      <c r="H11" s="169"/>
      <c r="I11" s="169">
        <f t="shared" si="2"/>
        <v>0</v>
      </c>
      <c r="J11" s="169"/>
      <c r="K11" s="169">
        <f t="shared" si="3"/>
        <v>0</v>
      </c>
      <c r="L11" s="169">
        <v>21</v>
      </c>
      <c r="M11" s="169">
        <f t="shared" si="4"/>
        <v>0</v>
      </c>
      <c r="N11" s="161">
        <v>0</v>
      </c>
      <c r="O11" s="161">
        <f t="shared" si="5"/>
        <v>0</v>
      </c>
      <c r="P11" s="161">
        <v>0</v>
      </c>
      <c r="Q11" s="161">
        <f t="shared" si="6"/>
        <v>0</v>
      </c>
      <c r="R11" s="161"/>
      <c r="S11" s="161"/>
      <c r="T11" s="162">
        <v>0.26666000000000001</v>
      </c>
      <c r="U11" s="161">
        <f t="shared" si="7"/>
        <v>0.27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89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>
        <v>4</v>
      </c>
      <c r="B12" s="158" t="s">
        <v>94</v>
      </c>
      <c r="C12" s="191" t="s">
        <v>95</v>
      </c>
      <c r="D12" s="160" t="s">
        <v>88</v>
      </c>
      <c r="E12" s="166">
        <v>1</v>
      </c>
      <c r="F12" s="168">
        <f t="shared" si="0"/>
        <v>0</v>
      </c>
      <c r="G12" s="169">
        <f t="shared" si="1"/>
        <v>0</v>
      </c>
      <c r="H12" s="169"/>
      <c r="I12" s="169">
        <f t="shared" si="2"/>
        <v>0</v>
      </c>
      <c r="J12" s="169"/>
      <c r="K12" s="169">
        <f t="shared" si="3"/>
        <v>0</v>
      </c>
      <c r="L12" s="169">
        <v>21</v>
      </c>
      <c r="M12" s="169">
        <f t="shared" si="4"/>
        <v>0</v>
      </c>
      <c r="N12" s="161">
        <v>0</v>
      </c>
      <c r="O12" s="161">
        <f t="shared" si="5"/>
        <v>0</v>
      </c>
      <c r="P12" s="161">
        <v>0</v>
      </c>
      <c r="Q12" s="161">
        <f t="shared" si="6"/>
        <v>0</v>
      </c>
      <c r="R12" s="161"/>
      <c r="S12" s="161"/>
      <c r="T12" s="162">
        <v>0.04</v>
      </c>
      <c r="U12" s="161">
        <f t="shared" si="7"/>
        <v>0.04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89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>
        <v>5</v>
      </c>
      <c r="B13" s="158" t="s">
        <v>96</v>
      </c>
      <c r="C13" s="191" t="s">
        <v>97</v>
      </c>
      <c r="D13" s="160" t="s">
        <v>88</v>
      </c>
      <c r="E13" s="166">
        <v>6</v>
      </c>
      <c r="F13" s="168">
        <f t="shared" si="0"/>
        <v>0</v>
      </c>
      <c r="G13" s="169">
        <f t="shared" si="1"/>
        <v>0</v>
      </c>
      <c r="H13" s="169"/>
      <c r="I13" s="169">
        <f t="shared" si="2"/>
        <v>0</v>
      </c>
      <c r="J13" s="169"/>
      <c r="K13" s="169">
        <f t="shared" si="3"/>
        <v>0</v>
      </c>
      <c r="L13" s="169">
        <v>21</v>
      </c>
      <c r="M13" s="169">
        <f t="shared" si="4"/>
        <v>0</v>
      </c>
      <c r="N13" s="161">
        <v>0</v>
      </c>
      <c r="O13" s="161">
        <f t="shared" si="5"/>
        <v>0</v>
      </c>
      <c r="P13" s="161">
        <v>0</v>
      </c>
      <c r="Q13" s="161">
        <f t="shared" si="6"/>
        <v>0</v>
      </c>
      <c r="R13" s="161"/>
      <c r="S13" s="161"/>
      <c r="T13" s="162">
        <v>0.34</v>
      </c>
      <c r="U13" s="161">
        <f t="shared" si="7"/>
        <v>2.04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89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>
        <v>6</v>
      </c>
      <c r="B14" s="158" t="s">
        <v>98</v>
      </c>
      <c r="C14" s="191" t="s">
        <v>99</v>
      </c>
      <c r="D14" s="160" t="s">
        <v>88</v>
      </c>
      <c r="E14" s="166">
        <v>6</v>
      </c>
      <c r="F14" s="168">
        <f t="shared" si="0"/>
        <v>0</v>
      </c>
      <c r="G14" s="169">
        <f t="shared" si="1"/>
        <v>0</v>
      </c>
      <c r="H14" s="169"/>
      <c r="I14" s="169">
        <f t="shared" si="2"/>
        <v>0</v>
      </c>
      <c r="J14" s="169"/>
      <c r="K14" s="169">
        <f t="shared" si="3"/>
        <v>0</v>
      </c>
      <c r="L14" s="169">
        <v>21</v>
      </c>
      <c r="M14" s="169">
        <f t="shared" si="4"/>
        <v>0</v>
      </c>
      <c r="N14" s="161">
        <v>0</v>
      </c>
      <c r="O14" s="161">
        <f t="shared" si="5"/>
        <v>0</v>
      </c>
      <c r="P14" s="161">
        <v>0</v>
      </c>
      <c r="Q14" s="161">
        <f t="shared" si="6"/>
        <v>0</v>
      </c>
      <c r="R14" s="161"/>
      <c r="S14" s="161"/>
      <c r="T14" s="162">
        <v>7.3999999999999996E-2</v>
      </c>
      <c r="U14" s="161">
        <f t="shared" si="7"/>
        <v>0.44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89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>
        <v>7</v>
      </c>
      <c r="B15" s="158" t="s">
        <v>100</v>
      </c>
      <c r="C15" s="191" t="s">
        <v>101</v>
      </c>
      <c r="D15" s="160" t="s">
        <v>88</v>
      </c>
      <c r="E15" s="166">
        <v>0.5</v>
      </c>
      <c r="F15" s="168">
        <f t="shared" si="0"/>
        <v>0</v>
      </c>
      <c r="G15" s="169">
        <f t="shared" si="1"/>
        <v>0</v>
      </c>
      <c r="H15" s="169"/>
      <c r="I15" s="169">
        <f t="shared" si="2"/>
        <v>0</v>
      </c>
      <c r="J15" s="169"/>
      <c r="K15" s="169">
        <f t="shared" si="3"/>
        <v>0</v>
      </c>
      <c r="L15" s="169">
        <v>21</v>
      </c>
      <c r="M15" s="169">
        <f t="shared" si="4"/>
        <v>0</v>
      </c>
      <c r="N15" s="161">
        <v>1.7034</v>
      </c>
      <c r="O15" s="161">
        <f t="shared" si="5"/>
        <v>0.85170000000000001</v>
      </c>
      <c r="P15" s="161">
        <v>0</v>
      </c>
      <c r="Q15" s="161">
        <f t="shared" si="6"/>
        <v>0</v>
      </c>
      <c r="R15" s="161"/>
      <c r="S15" s="161"/>
      <c r="T15" s="162">
        <v>1.3</v>
      </c>
      <c r="U15" s="161">
        <f t="shared" si="7"/>
        <v>0.65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89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2.5" outlineLevel="1" x14ac:dyDescent="0.2">
      <c r="A16" s="152">
        <v>8</v>
      </c>
      <c r="B16" s="158" t="s">
        <v>102</v>
      </c>
      <c r="C16" s="191" t="s">
        <v>103</v>
      </c>
      <c r="D16" s="160" t="s">
        <v>88</v>
      </c>
      <c r="E16" s="166">
        <v>1.5</v>
      </c>
      <c r="F16" s="168">
        <f t="shared" si="0"/>
        <v>0</v>
      </c>
      <c r="G16" s="169">
        <f t="shared" si="1"/>
        <v>0</v>
      </c>
      <c r="H16" s="169"/>
      <c r="I16" s="169">
        <f t="shared" si="2"/>
        <v>0</v>
      </c>
      <c r="J16" s="169"/>
      <c r="K16" s="169">
        <f t="shared" si="3"/>
        <v>0</v>
      </c>
      <c r="L16" s="169">
        <v>21</v>
      </c>
      <c r="M16" s="169">
        <f t="shared" si="4"/>
        <v>0</v>
      </c>
      <c r="N16" s="161">
        <v>1.7</v>
      </c>
      <c r="O16" s="161">
        <f t="shared" si="5"/>
        <v>2.5499999999999998</v>
      </c>
      <c r="P16" s="161">
        <v>0</v>
      </c>
      <c r="Q16" s="161">
        <f t="shared" si="6"/>
        <v>0</v>
      </c>
      <c r="R16" s="161"/>
      <c r="S16" s="161"/>
      <c r="T16" s="162">
        <v>1.59</v>
      </c>
      <c r="U16" s="161">
        <f t="shared" si="7"/>
        <v>2.39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89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>
        <v>9</v>
      </c>
      <c r="B17" s="158" t="s">
        <v>104</v>
      </c>
      <c r="C17" s="191" t="s">
        <v>105</v>
      </c>
      <c r="D17" s="160" t="s">
        <v>88</v>
      </c>
      <c r="E17" s="166">
        <v>3.5</v>
      </c>
      <c r="F17" s="168">
        <f t="shared" si="0"/>
        <v>0</v>
      </c>
      <c r="G17" s="169">
        <f t="shared" si="1"/>
        <v>0</v>
      </c>
      <c r="H17" s="169"/>
      <c r="I17" s="169">
        <f t="shared" si="2"/>
        <v>0</v>
      </c>
      <c r="J17" s="169"/>
      <c r="K17" s="169">
        <f t="shared" si="3"/>
        <v>0</v>
      </c>
      <c r="L17" s="169">
        <v>21</v>
      </c>
      <c r="M17" s="169">
        <f t="shared" si="4"/>
        <v>0</v>
      </c>
      <c r="N17" s="161">
        <v>0</v>
      </c>
      <c r="O17" s="161">
        <f t="shared" si="5"/>
        <v>0</v>
      </c>
      <c r="P17" s="161">
        <v>0</v>
      </c>
      <c r="Q17" s="161">
        <f t="shared" si="6"/>
        <v>0</v>
      </c>
      <c r="R17" s="161"/>
      <c r="S17" s="161"/>
      <c r="T17" s="162">
        <v>0.2</v>
      </c>
      <c r="U17" s="161">
        <f t="shared" si="7"/>
        <v>0.7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89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>
        <v>10</v>
      </c>
      <c r="B18" s="158" t="s">
        <v>106</v>
      </c>
      <c r="C18" s="191" t="s">
        <v>107</v>
      </c>
      <c r="D18" s="160" t="s">
        <v>108</v>
      </c>
      <c r="E18" s="166">
        <v>5</v>
      </c>
      <c r="F18" s="168">
        <f t="shared" si="0"/>
        <v>0</v>
      </c>
      <c r="G18" s="169">
        <f t="shared" si="1"/>
        <v>0</v>
      </c>
      <c r="H18" s="169"/>
      <c r="I18" s="169">
        <f t="shared" si="2"/>
        <v>0</v>
      </c>
      <c r="J18" s="169"/>
      <c r="K18" s="169">
        <f t="shared" si="3"/>
        <v>0</v>
      </c>
      <c r="L18" s="169">
        <v>21</v>
      </c>
      <c r="M18" s="169">
        <f t="shared" si="4"/>
        <v>0</v>
      </c>
      <c r="N18" s="161">
        <v>0</v>
      </c>
      <c r="O18" s="161">
        <f t="shared" si="5"/>
        <v>0</v>
      </c>
      <c r="P18" s="161">
        <v>0</v>
      </c>
      <c r="Q18" s="161">
        <f t="shared" si="6"/>
        <v>0</v>
      </c>
      <c r="R18" s="161"/>
      <c r="S18" s="161"/>
      <c r="T18" s="162">
        <v>0.1</v>
      </c>
      <c r="U18" s="161">
        <f t="shared" si="7"/>
        <v>0.5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89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52">
        <v>11</v>
      </c>
      <c r="B19" s="158" t="s">
        <v>109</v>
      </c>
      <c r="C19" s="191" t="s">
        <v>110</v>
      </c>
      <c r="D19" s="160" t="s">
        <v>88</v>
      </c>
      <c r="E19" s="166">
        <v>2.5</v>
      </c>
      <c r="F19" s="168">
        <f t="shared" si="0"/>
        <v>0</v>
      </c>
      <c r="G19" s="169">
        <f t="shared" si="1"/>
        <v>0</v>
      </c>
      <c r="H19" s="169"/>
      <c r="I19" s="169">
        <f t="shared" si="2"/>
        <v>0</v>
      </c>
      <c r="J19" s="169"/>
      <c r="K19" s="169">
        <f t="shared" si="3"/>
        <v>0</v>
      </c>
      <c r="L19" s="169">
        <v>21</v>
      </c>
      <c r="M19" s="169">
        <f t="shared" si="4"/>
        <v>0</v>
      </c>
      <c r="N19" s="161">
        <v>0</v>
      </c>
      <c r="O19" s="161">
        <f t="shared" si="5"/>
        <v>0</v>
      </c>
      <c r="P19" s="161">
        <v>0</v>
      </c>
      <c r="Q19" s="161">
        <f t="shared" si="6"/>
        <v>0</v>
      </c>
      <c r="R19" s="161"/>
      <c r="S19" s="161"/>
      <c r="T19" s="162">
        <v>0</v>
      </c>
      <c r="U19" s="161">
        <f t="shared" si="7"/>
        <v>0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89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x14ac:dyDescent="0.2">
      <c r="A20" s="153" t="s">
        <v>84</v>
      </c>
      <c r="B20" s="159" t="s">
        <v>53</v>
      </c>
      <c r="C20" s="192" t="s">
        <v>54</v>
      </c>
      <c r="D20" s="163"/>
      <c r="E20" s="167"/>
      <c r="F20" s="170"/>
      <c r="G20" s="170">
        <f>SUMIF(AE21:AE27,"&lt;&gt;NOR",G21:G27)</f>
        <v>0</v>
      </c>
      <c r="H20" s="170"/>
      <c r="I20" s="170">
        <f>SUM(I21:I27)</f>
        <v>0</v>
      </c>
      <c r="J20" s="170"/>
      <c r="K20" s="170">
        <f>SUM(K21:K27)</f>
        <v>0</v>
      </c>
      <c r="L20" s="170"/>
      <c r="M20" s="170">
        <f>SUM(M21:M27)</f>
        <v>0</v>
      </c>
      <c r="N20" s="164"/>
      <c r="O20" s="164">
        <f>SUM(O21:O27)</f>
        <v>1.5480000000000001E-2</v>
      </c>
      <c r="P20" s="164"/>
      <c r="Q20" s="164">
        <f>SUM(Q21:Q27)</f>
        <v>0</v>
      </c>
      <c r="R20" s="164"/>
      <c r="S20" s="164"/>
      <c r="T20" s="165"/>
      <c r="U20" s="164">
        <f>SUM(U21:U27)</f>
        <v>4.3099999999999996</v>
      </c>
      <c r="AE20" t="s">
        <v>85</v>
      </c>
    </row>
    <row r="21" spans="1:60" outlineLevel="1" x14ac:dyDescent="0.2">
      <c r="A21" s="152">
        <v>12</v>
      </c>
      <c r="B21" s="158" t="s">
        <v>111</v>
      </c>
      <c r="C21" s="191" t="s">
        <v>112</v>
      </c>
      <c r="D21" s="160" t="s">
        <v>113</v>
      </c>
      <c r="E21" s="166">
        <v>1</v>
      </c>
      <c r="F21" s="168">
        <f t="shared" ref="F21:F27" si="8">H21+J21</f>
        <v>0</v>
      </c>
      <c r="G21" s="169">
        <f t="shared" ref="G21:G27" si="9">ROUND(E21*F21,2)</f>
        <v>0</v>
      </c>
      <c r="H21" s="169"/>
      <c r="I21" s="169">
        <f t="shared" ref="I21:I27" si="10">ROUND(E21*H21,2)</f>
        <v>0</v>
      </c>
      <c r="J21" s="169"/>
      <c r="K21" s="169">
        <f t="shared" ref="K21:K27" si="11">ROUND(E21*J21,2)</f>
        <v>0</v>
      </c>
      <c r="L21" s="169">
        <v>21</v>
      </c>
      <c r="M21" s="169">
        <f t="shared" ref="M21:M27" si="12">G21*(1+L21/100)</f>
        <v>0</v>
      </c>
      <c r="N21" s="161">
        <v>0</v>
      </c>
      <c r="O21" s="161">
        <f t="shared" ref="O21:O27" si="13">ROUND(E21*N21,5)</f>
        <v>0</v>
      </c>
      <c r="P21" s="161">
        <v>0</v>
      </c>
      <c r="Q21" s="161">
        <f t="shared" ref="Q21:Q27" si="14">ROUND(E21*P21,5)</f>
        <v>0</v>
      </c>
      <c r="R21" s="161"/>
      <c r="S21" s="161"/>
      <c r="T21" s="162">
        <v>0</v>
      </c>
      <c r="U21" s="161">
        <f t="shared" ref="U21:U27" si="15">ROUND(E21*T21,2)</f>
        <v>0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89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2.5" outlineLevel="1" x14ac:dyDescent="0.2">
      <c r="A22" s="152">
        <v>13</v>
      </c>
      <c r="B22" s="158" t="s">
        <v>114</v>
      </c>
      <c r="C22" s="191" t="s">
        <v>115</v>
      </c>
      <c r="D22" s="160" t="s">
        <v>113</v>
      </c>
      <c r="E22" s="166">
        <v>1</v>
      </c>
      <c r="F22" s="168">
        <f t="shared" si="8"/>
        <v>0</v>
      </c>
      <c r="G22" s="169">
        <f t="shared" si="9"/>
        <v>0</v>
      </c>
      <c r="H22" s="169"/>
      <c r="I22" s="169">
        <f t="shared" si="10"/>
        <v>0</v>
      </c>
      <c r="J22" s="169"/>
      <c r="K22" s="169">
        <f t="shared" si="11"/>
        <v>0</v>
      </c>
      <c r="L22" s="169">
        <v>21</v>
      </c>
      <c r="M22" s="169">
        <f t="shared" si="12"/>
        <v>0</v>
      </c>
      <c r="N22" s="161">
        <v>0</v>
      </c>
      <c r="O22" s="161">
        <f t="shared" si="13"/>
        <v>0</v>
      </c>
      <c r="P22" s="161">
        <v>0</v>
      </c>
      <c r="Q22" s="161">
        <f t="shared" si="14"/>
        <v>0</v>
      </c>
      <c r="R22" s="161"/>
      <c r="S22" s="161"/>
      <c r="T22" s="162">
        <v>0</v>
      </c>
      <c r="U22" s="161">
        <f t="shared" si="15"/>
        <v>0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89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>
        <v>14</v>
      </c>
      <c r="B23" s="158" t="s">
        <v>116</v>
      </c>
      <c r="C23" s="191" t="s">
        <v>117</v>
      </c>
      <c r="D23" s="160" t="s">
        <v>118</v>
      </c>
      <c r="E23" s="166">
        <v>1</v>
      </c>
      <c r="F23" s="168">
        <f t="shared" si="8"/>
        <v>0</v>
      </c>
      <c r="G23" s="169">
        <f t="shared" si="9"/>
        <v>0</v>
      </c>
      <c r="H23" s="169"/>
      <c r="I23" s="169">
        <f t="shared" si="10"/>
        <v>0</v>
      </c>
      <c r="J23" s="169"/>
      <c r="K23" s="169">
        <f t="shared" si="11"/>
        <v>0</v>
      </c>
      <c r="L23" s="169">
        <v>21</v>
      </c>
      <c r="M23" s="169">
        <f t="shared" si="12"/>
        <v>0</v>
      </c>
      <c r="N23" s="161">
        <v>0</v>
      </c>
      <c r="O23" s="161">
        <f t="shared" si="13"/>
        <v>0</v>
      </c>
      <c r="P23" s="161">
        <v>0</v>
      </c>
      <c r="Q23" s="161">
        <f t="shared" si="14"/>
        <v>0</v>
      </c>
      <c r="R23" s="161"/>
      <c r="S23" s="161"/>
      <c r="T23" s="162">
        <v>0.65</v>
      </c>
      <c r="U23" s="161">
        <f t="shared" si="15"/>
        <v>0.65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89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52">
        <v>15</v>
      </c>
      <c r="B24" s="158" t="s">
        <v>119</v>
      </c>
      <c r="C24" s="191" t="s">
        <v>120</v>
      </c>
      <c r="D24" s="160" t="s">
        <v>113</v>
      </c>
      <c r="E24" s="166">
        <v>1</v>
      </c>
      <c r="F24" s="168">
        <f t="shared" si="8"/>
        <v>0</v>
      </c>
      <c r="G24" s="169">
        <f t="shared" si="9"/>
        <v>0</v>
      </c>
      <c r="H24" s="169"/>
      <c r="I24" s="169">
        <f t="shared" si="10"/>
        <v>0</v>
      </c>
      <c r="J24" s="169"/>
      <c r="K24" s="169">
        <f t="shared" si="11"/>
        <v>0</v>
      </c>
      <c r="L24" s="169">
        <v>21</v>
      </c>
      <c r="M24" s="169">
        <f t="shared" si="12"/>
        <v>0</v>
      </c>
      <c r="N24" s="161">
        <v>0</v>
      </c>
      <c r="O24" s="161">
        <f t="shared" si="13"/>
        <v>0</v>
      </c>
      <c r="P24" s="161">
        <v>0</v>
      </c>
      <c r="Q24" s="161">
        <f t="shared" si="14"/>
        <v>0</v>
      </c>
      <c r="R24" s="161"/>
      <c r="S24" s="161"/>
      <c r="T24" s="162">
        <v>0</v>
      </c>
      <c r="U24" s="161">
        <f t="shared" si="15"/>
        <v>0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89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>
        <v>16</v>
      </c>
      <c r="B25" s="158" t="s">
        <v>121</v>
      </c>
      <c r="C25" s="191" t="s">
        <v>122</v>
      </c>
      <c r="D25" s="160" t="s">
        <v>123</v>
      </c>
      <c r="E25" s="166">
        <v>6</v>
      </c>
      <c r="F25" s="168">
        <f t="shared" si="8"/>
        <v>0</v>
      </c>
      <c r="G25" s="169">
        <f t="shared" si="9"/>
        <v>0</v>
      </c>
      <c r="H25" s="169"/>
      <c r="I25" s="169">
        <f t="shared" si="10"/>
        <v>0</v>
      </c>
      <c r="J25" s="169"/>
      <c r="K25" s="169">
        <f t="shared" si="11"/>
        <v>0</v>
      </c>
      <c r="L25" s="169">
        <v>21</v>
      </c>
      <c r="M25" s="169">
        <f t="shared" si="12"/>
        <v>0</v>
      </c>
      <c r="N25" s="161">
        <v>2.5799999999999998E-3</v>
      </c>
      <c r="O25" s="161">
        <f t="shared" si="13"/>
        <v>1.5480000000000001E-2</v>
      </c>
      <c r="P25" s="161">
        <v>0</v>
      </c>
      <c r="Q25" s="161">
        <f t="shared" si="14"/>
        <v>0</v>
      </c>
      <c r="R25" s="161"/>
      <c r="S25" s="161"/>
      <c r="T25" s="162">
        <v>0.55000000000000004</v>
      </c>
      <c r="U25" s="161">
        <f t="shared" si="15"/>
        <v>3.3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89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>
        <v>17</v>
      </c>
      <c r="B26" s="158" t="s">
        <v>124</v>
      </c>
      <c r="C26" s="191" t="s">
        <v>125</v>
      </c>
      <c r="D26" s="160" t="s">
        <v>123</v>
      </c>
      <c r="E26" s="166">
        <v>6</v>
      </c>
      <c r="F26" s="168">
        <f t="shared" si="8"/>
        <v>0</v>
      </c>
      <c r="G26" s="169">
        <f t="shared" si="9"/>
        <v>0</v>
      </c>
      <c r="H26" s="169"/>
      <c r="I26" s="169">
        <f t="shared" si="10"/>
        <v>0</v>
      </c>
      <c r="J26" s="169"/>
      <c r="K26" s="169">
        <f t="shared" si="11"/>
        <v>0</v>
      </c>
      <c r="L26" s="169">
        <v>21</v>
      </c>
      <c r="M26" s="169">
        <f t="shared" si="12"/>
        <v>0</v>
      </c>
      <c r="N26" s="161">
        <v>0</v>
      </c>
      <c r="O26" s="161">
        <f t="shared" si="13"/>
        <v>0</v>
      </c>
      <c r="P26" s="161">
        <v>0</v>
      </c>
      <c r="Q26" s="161">
        <f t="shared" si="14"/>
        <v>0</v>
      </c>
      <c r="R26" s="161"/>
      <c r="S26" s="161"/>
      <c r="T26" s="162">
        <v>0</v>
      </c>
      <c r="U26" s="161">
        <f t="shared" si="15"/>
        <v>0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126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>
        <v>18</v>
      </c>
      <c r="B27" s="158" t="s">
        <v>127</v>
      </c>
      <c r="C27" s="191" t="s">
        <v>128</v>
      </c>
      <c r="D27" s="160" t="s">
        <v>123</v>
      </c>
      <c r="E27" s="166">
        <v>6</v>
      </c>
      <c r="F27" s="168">
        <f t="shared" si="8"/>
        <v>0</v>
      </c>
      <c r="G27" s="169">
        <f t="shared" si="9"/>
        <v>0</v>
      </c>
      <c r="H27" s="169"/>
      <c r="I27" s="169">
        <f t="shared" si="10"/>
        <v>0</v>
      </c>
      <c r="J27" s="169"/>
      <c r="K27" s="169">
        <f t="shared" si="11"/>
        <v>0</v>
      </c>
      <c r="L27" s="169">
        <v>21</v>
      </c>
      <c r="M27" s="169">
        <f t="shared" si="12"/>
        <v>0</v>
      </c>
      <c r="N27" s="161">
        <v>0</v>
      </c>
      <c r="O27" s="161">
        <f t="shared" si="13"/>
        <v>0</v>
      </c>
      <c r="P27" s="161">
        <v>0</v>
      </c>
      <c r="Q27" s="161">
        <f t="shared" si="14"/>
        <v>0</v>
      </c>
      <c r="R27" s="161"/>
      <c r="S27" s="161"/>
      <c r="T27" s="162">
        <v>0.06</v>
      </c>
      <c r="U27" s="161">
        <f t="shared" si="15"/>
        <v>0.36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89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x14ac:dyDescent="0.2">
      <c r="A28" s="153" t="s">
        <v>84</v>
      </c>
      <c r="B28" s="159" t="s">
        <v>55</v>
      </c>
      <c r="C28" s="192" t="s">
        <v>56</v>
      </c>
      <c r="D28" s="163"/>
      <c r="E28" s="167"/>
      <c r="F28" s="170"/>
      <c r="G28" s="170">
        <f>SUMIF(AE29:AE32,"&lt;&gt;NOR",G29:G32)</f>
        <v>0</v>
      </c>
      <c r="H28" s="170"/>
      <c r="I28" s="170">
        <f>SUM(I29:I32)</f>
        <v>0</v>
      </c>
      <c r="J28" s="170"/>
      <c r="K28" s="170">
        <f>SUM(K29:K32)</f>
        <v>0</v>
      </c>
      <c r="L28" s="170"/>
      <c r="M28" s="170">
        <f>SUM(M29:M32)</f>
        <v>0</v>
      </c>
      <c r="N28" s="164"/>
      <c r="O28" s="164">
        <f>SUM(O29:O32)</f>
        <v>0</v>
      </c>
      <c r="P28" s="164"/>
      <c r="Q28" s="164">
        <f>SUM(Q29:Q32)</f>
        <v>0</v>
      </c>
      <c r="R28" s="164"/>
      <c r="S28" s="164"/>
      <c r="T28" s="165"/>
      <c r="U28" s="164">
        <f>SUM(U29:U32)</f>
        <v>0</v>
      </c>
      <c r="AE28" t="s">
        <v>85</v>
      </c>
    </row>
    <row r="29" spans="1:60" outlineLevel="1" x14ac:dyDescent="0.2">
      <c r="A29" s="152">
        <v>19</v>
      </c>
      <c r="B29" s="158" t="s">
        <v>51</v>
      </c>
      <c r="C29" s="191" t="s">
        <v>129</v>
      </c>
      <c r="D29" s="160" t="s">
        <v>113</v>
      </c>
      <c r="E29" s="166">
        <v>1</v>
      </c>
      <c r="F29" s="168">
        <f>H29+J29</f>
        <v>0</v>
      </c>
      <c r="G29" s="169">
        <f>ROUND(E29*F29,2)</f>
        <v>0</v>
      </c>
      <c r="H29" s="169"/>
      <c r="I29" s="169">
        <f>ROUND(E29*H29,2)</f>
        <v>0</v>
      </c>
      <c r="J29" s="169"/>
      <c r="K29" s="169">
        <f>ROUND(E29*J29,2)</f>
        <v>0</v>
      </c>
      <c r="L29" s="169">
        <v>21</v>
      </c>
      <c r="M29" s="169">
        <f>G29*(1+L29/100)</f>
        <v>0</v>
      </c>
      <c r="N29" s="161">
        <v>0</v>
      </c>
      <c r="O29" s="161">
        <f>ROUND(E29*N29,5)</f>
        <v>0</v>
      </c>
      <c r="P29" s="161">
        <v>0</v>
      </c>
      <c r="Q29" s="161">
        <f>ROUND(E29*P29,5)</f>
        <v>0</v>
      </c>
      <c r="R29" s="161"/>
      <c r="S29" s="161"/>
      <c r="T29" s="162">
        <v>0</v>
      </c>
      <c r="U29" s="161">
        <f>ROUND(E29*T29,2)</f>
        <v>0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126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>
        <v>20</v>
      </c>
      <c r="B30" s="158" t="s">
        <v>130</v>
      </c>
      <c r="C30" s="191" t="s">
        <v>131</v>
      </c>
      <c r="D30" s="160" t="s">
        <v>113</v>
      </c>
      <c r="E30" s="166">
        <v>1</v>
      </c>
      <c r="F30" s="168">
        <f>H30+J30</f>
        <v>0</v>
      </c>
      <c r="G30" s="169">
        <f>ROUND(E30*F30,2)</f>
        <v>0</v>
      </c>
      <c r="H30" s="169"/>
      <c r="I30" s="169">
        <f>ROUND(E30*H30,2)</f>
        <v>0</v>
      </c>
      <c r="J30" s="169"/>
      <c r="K30" s="169">
        <f>ROUND(E30*J30,2)</f>
        <v>0</v>
      </c>
      <c r="L30" s="169">
        <v>21</v>
      </c>
      <c r="M30" s="169">
        <f>G30*(1+L30/100)</f>
        <v>0</v>
      </c>
      <c r="N30" s="161">
        <v>0</v>
      </c>
      <c r="O30" s="161">
        <f>ROUND(E30*N30,5)</f>
        <v>0</v>
      </c>
      <c r="P30" s="161">
        <v>0</v>
      </c>
      <c r="Q30" s="161">
        <f>ROUND(E30*P30,5)</f>
        <v>0</v>
      </c>
      <c r="R30" s="161"/>
      <c r="S30" s="161"/>
      <c r="T30" s="162">
        <v>0</v>
      </c>
      <c r="U30" s="161">
        <f>ROUND(E30*T30,2)</f>
        <v>0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126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2">
        <v>21</v>
      </c>
      <c r="B31" s="158" t="s">
        <v>132</v>
      </c>
      <c r="C31" s="191" t="s">
        <v>133</v>
      </c>
      <c r="D31" s="160" t="s">
        <v>134</v>
      </c>
      <c r="E31" s="166">
        <v>10</v>
      </c>
      <c r="F31" s="168">
        <f>H31+J31</f>
        <v>0</v>
      </c>
      <c r="G31" s="169">
        <f>ROUND(E31*F31,2)</f>
        <v>0</v>
      </c>
      <c r="H31" s="169"/>
      <c r="I31" s="169">
        <f>ROUND(E31*H31,2)</f>
        <v>0</v>
      </c>
      <c r="J31" s="169"/>
      <c r="K31" s="169">
        <f>ROUND(E31*J31,2)</f>
        <v>0</v>
      </c>
      <c r="L31" s="169">
        <v>21</v>
      </c>
      <c r="M31" s="169">
        <f>G31*(1+L31/100)</f>
        <v>0</v>
      </c>
      <c r="N31" s="161">
        <v>0</v>
      </c>
      <c r="O31" s="161">
        <f>ROUND(E31*N31,5)</f>
        <v>0</v>
      </c>
      <c r="P31" s="161">
        <v>0</v>
      </c>
      <c r="Q31" s="161">
        <f>ROUND(E31*P31,5)</f>
        <v>0</v>
      </c>
      <c r="R31" s="161"/>
      <c r="S31" s="161"/>
      <c r="T31" s="162">
        <v>0</v>
      </c>
      <c r="U31" s="161">
        <f>ROUND(E31*T31,2)</f>
        <v>0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126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9">
        <v>22</v>
      </c>
      <c r="B32" s="180" t="s">
        <v>135</v>
      </c>
      <c r="C32" s="193" t="s">
        <v>136</v>
      </c>
      <c r="D32" s="181" t="s">
        <v>134</v>
      </c>
      <c r="E32" s="182">
        <v>2</v>
      </c>
      <c r="F32" s="183">
        <f>H32+J32</f>
        <v>0</v>
      </c>
      <c r="G32" s="184">
        <f>ROUND(E32*F32,2)</f>
        <v>0</v>
      </c>
      <c r="H32" s="184"/>
      <c r="I32" s="184">
        <f>ROUND(E32*H32,2)</f>
        <v>0</v>
      </c>
      <c r="J32" s="184"/>
      <c r="K32" s="184">
        <f>ROUND(E32*J32,2)</f>
        <v>0</v>
      </c>
      <c r="L32" s="184">
        <v>21</v>
      </c>
      <c r="M32" s="184">
        <f>G32*(1+L32/100)</f>
        <v>0</v>
      </c>
      <c r="N32" s="185">
        <v>0</v>
      </c>
      <c r="O32" s="185">
        <f>ROUND(E32*N32,5)</f>
        <v>0</v>
      </c>
      <c r="P32" s="185">
        <v>0</v>
      </c>
      <c r="Q32" s="185">
        <f>ROUND(E32*P32,5)</f>
        <v>0</v>
      </c>
      <c r="R32" s="185"/>
      <c r="S32" s="185"/>
      <c r="T32" s="186">
        <v>0</v>
      </c>
      <c r="U32" s="185">
        <f>ROUND(E32*T32,2)</f>
        <v>0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89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31" x14ac:dyDescent="0.2">
      <c r="A33" s="6"/>
      <c r="B33" s="7" t="s">
        <v>137</v>
      </c>
      <c r="C33" s="194" t="s">
        <v>137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AC33">
        <v>12</v>
      </c>
      <c r="AD33">
        <v>21</v>
      </c>
    </row>
    <row r="34" spans="1:31" x14ac:dyDescent="0.2">
      <c r="A34" s="187"/>
      <c r="B34" s="188" t="s">
        <v>28</v>
      </c>
      <c r="C34" s="195" t="s">
        <v>137</v>
      </c>
      <c r="D34" s="189"/>
      <c r="E34" s="189"/>
      <c r="F34" s="189"/>
      <c r="G34" s="190">
        <f>G8+G20+G28</f>
        <v>0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AC34">
        <f>SUMIF(L7:L32,AC33,G7:G32)</f>
        <v>0</v>
      </c>
      <c r="AD34">
        <f>SUMIF(L7:L32,AD33,G7:G32)</f>
        <v>0</v>
      </c>
      <c r="AE34" t="s">
        <v>138</v>
      </c>
    </row>
    <row r="35" spans="1:31" x14ac:dyDescent="0.2">
      <c r="A35" s="6"/>
      <c r="B35" s="7" t="s">
        <v>137</v>
      </c>
      <c r="C35" s="194" t="s">
        <v>137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A36" s="6"/>
      <c r="B36" s="7" t="s">
        <v>137</v>
      </c>
      <c r="C36" s="194" t="s">
        <v>137</v>
      </c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31" x14ac:dyDescent="0.2">
      <c r="A37" s="269" t="s">
        <v>139</v>
      </c>
      <c r="B37" s="269"/>
      <c r="C37" s="270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31" x14ac:dyDescent="0.2">
      <c r="A38" s="250"/>
      <c r="B38" s="251"/>
      <c r="C38" s="252"/>
      <c r="D38" s="251"/>
      <c r="E38" s="251"/>
      <c r="F38" s="251"/>
      <c r="G38" s="253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E38" t="s">
        <v>140</v>
      </c>
    </row>
    <row r="39" spans="1:31" x14ac:dyDescent="0.2">
      <c r="A39" s="254"/>
      <c r="B39" s="255"/>
      <c r="C39" s="256"/>
      <c r="D39" s="255"/>
      <c r="E39" s="255"/>
      <c r="F39" s="255"/>
      <c r="G39" s="257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31" x14ac:dyDescent="0.2">
      <c r="A40" s="254"/>
      <c r="B40" s="255"/>
      <c r="C40" s="256"/>
      <c r="D40" s="255"/>
      <c r="E40" s="255"/>
      <c r="F40" s="255"/>
      <c r="G40" s="257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31" x14ac:dyDescent="0.2">
      <c r="A41" s="254"/>
      <c r="B41" s="255"/>
      <c r="C41" s="256"/>
      <c r="D41" s="255"/>
      <c r="E41" s="255"/>
      <c r="F41" s="255"/>
      <c r="G41" s="257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31" x14ac:dyDescent="0.2">
      <c r="A42" s="258"/>
      <c r="B42" s="259"/>
      <c r="C42" s="260"/>
      <c r="D42" s="259"/>
      <c r="E42" s="259"/>
      <c r="F42" s="259"/>
      <c r="G42" s="261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31" x14ac:dyDescent="0.2">
      <c r="A43" s="6"/>
      <c r="B43" s="7" t="s">
        <v>137</v>
      </c>
      <c r="C43" s="194" t="s">
        <v>137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31" x14ac:dyDescent="0.2">
      <c r="C44" s="196"/>
      <c r="AE44" t="s">
        <v>141</v>
      </c>
    </row>
  </sheetData>
  <sheetProtection algorithmName="SHA-512" hashValue="Pyd7twAFeNJaK4pyh0tToPbnWCs1xjUqRCqIBKQHzJw5//ssJMNWiDjahsBWIM11ws8PuoKSyBl2R2NPJBCoDg==" saltValue="awnCruSZjvnXMCnXrPDsKA==" spinCount="100000" sheet="1" objects="1" scenarios="1"/>
  <mergeCells count="6">
    <mergeCell ref="A38:G42"/>
    <mergeCell ref="A1:G1"/>
    <mergeCell ref="C2:G2"/>
    <mergeCell ref="C3:G3"/>
    <mergeCell ref="C4:G4"/>
    <mergeCell ref="A37:C37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Dkr</dc:creator>
  <cp:lastModifiedBy>Dkr</cp:lastModifiedBy>
  <cp:lastPrinted>2014-02-28T09:52:57Z</cp:lastPrinted>
  <dcterms:created xsi:type="dcterms:W3CDTF">2009-04-08T07:15:50Z</dcterms:created>
  <dcterms:modified xsi:type="dcterms:W3CDTF">2025-07-28T11:34:23Z</dcterms:modified>
</cp:coreProperties>
</file>